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" sheetId="1" r:id="rId1"/>
  </sheets>
  <definedNames>
    <definedName name="Excel_BuiltIn_Print_Area" localSheetId="0">'лист'!$A$5:$N$38</definedName>
  </definedNames>
  <calcPr fullCalcOnLoad="1"/>
</workbook>
</file>

<file path=xl/sharedStrings.xml><?xml version="1.0" encoding="utf-8"?>
<sst xmlns="http://schemas.openxmlformats.org/spreadsheetml/2006/main" count="92" uniqueCount="56">
  <si>
    <t>Приложение № 3</t>
  </si>
  <si>
    <t>к решению Совета народных депутатов  муниципального образования Краснопламенское сельское поселение</t>
  </si>
  <si>
    <t>Приложение №5</t>
  </si>
  <si>
    <t xml:space="preserve">от 07.12.2023 № 31 </t>
  </si>
  <si>
    <t xml:space="preserve">Распределение бюджетных ассигнований по разделам, подразделам классификации расходов бюджета муниципального образования Краснопламенское сельское поселение на 2024 год и на плановый период 2025 и 2026 годов </t>
  </si>
  <si>
    <t>(тыс.руб.)</t>
  </si>
  <si>
    <t>Наименование расходов</t>
  </si>
  <si>
    <t>Код раздела</t>
  </si>
  <si>
    <t>Код подраздела</t>
  </si>
  <si>
    <t xml:space="preserve">План 
на 2024  год </t>
  </si>
  <si>
    <t>Утв  План 
На 2024  год</t>
  </si>
  <si>
    <t>февраль</t>
  </si>
  <si>
    <t>апрель</t>
  </si>
  <si>
    <t>План на 2025 год</t>
  </si>
  <si>
    <t>Утвержденный План 
На 2025 год</t>
  </si>
  <si>
    <t>План на 2026 год</t>
  </si>
  <si>
    <t>Утвержденный план 
На 2026 год</t>
  </si>
  <si>
    <t>2</t>
  </si>
  <si>
    <t>3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</si>
  <si>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</si>
  <si>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</si>
  <si>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</si>
  <si>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</si>
  <si>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</si>
  <si>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</si>
  <si>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проведения выборов и референдумов</t>
  </si>
  <si>
    <t>07</t>
  </si>
  <si>
    <t xml:space="preserve">Резервные фонды 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</si>
  <si>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</si>
  <si>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</si>
  <si>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</si>
  <si>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</si>
  <si>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</si>
  <si>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</si>
  <si>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</si>
  <si>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</si>
  <si>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</si>
  <si>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</si>
  <si>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</si>
  <si>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</si>
  <si>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</si>
  <si>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</si>
  <si>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</si>
  <si>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</si>
  <si>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</si>
  <si>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</si>
  <si>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</si>
  <si>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</si>
  <si>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</si>
  <si>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</si>
  <si>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</si>
  <si>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</si>
  <si>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</si>
  <si>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</si>
  <si>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ИТОГО РАСХОДОВ:</t>
  </si>
  <si>
    <t xml:space="preserve">От 12.04.2024 № 11    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</si>
</sst>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.00000"/>
    <numFmt numFmtId="166" formatCode="0.0"/>
    <numFmt numFmtId="167" formatCode="0.000"/>
  </numFmts>
  <fonts count="50"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165" fontId="8" fillId="0" borderId="11" xfId="0" applyNumberFormat="1" applyFont="1" applyBorder="1" applyAlignment="1" applyProtection="1">
      <alignment horizontal="center" wrapText="1"/>
      <protection/>
    </xf>
    <xf numFmtId="166" fontId="8" fillId="0" borderId="10" xfId="0" applyNumberFormat="1" applyFont="1" applyBorder="1" applyAlignment="1">
      <alignment horizontal="center" wrapText="1"/>
    </xf>
    <xf numFmtId="166" fontId="8" fillId="33" borderId="10" xfId="0" applyNumberFormat="1" applyFont="1" applyFill="1" applyBorder="1" applyAlignment="1">
      <alignment horizontal="center" wrapText="1"/>
    </xf>
    <xf numFmtId="167" fontId="8" fillId="34" borderId="10" xfId="0" applyNumberFormat="1" applyFont="1" applyFill="1" applyBorder="1" applyAlignment="1">
      <alignment horizontal="center" wrapText="1"/>
    </xf>
    <xf numFmtId="166" fontId="8" fillId="0" borderId="10" xfId="0" applyNumberFormat="1" applyFont="1" applyFill="1" applyBorder="1" applyAlignment="1">
      <alignment horizontal="center" wrapText="1"/>
    </xf>
    <xf numFmtId="167" fontId="9" fillId="34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166" fontId="4" fillId="0" borderId="11" xfId="0" applyNumberFormat="1" applyFont="1" applyBorder="1" applyAlignment="1" applyProtection="1">
      <alignment horizontal="center" wrapText="1"/>
      <protection/>
    </xf>
    <xf numFmtId="166" fontId="4" fillId="0" borderId="10" xfId="0" applyNumberFormat="1" applyFont="1" applyFill="1" applyBorder="1" applyAlignment="1">
      <alignment horizontal="center"/>
    </xf>
    <xf numFmtId="166" fontId="4" fillId="33" borderId="10" xfId="0" applyNumberFormat="1" applyFont="1" applyFill="1" applyBorder="1" applyAlignment="1">
      <alignment horizontal="center"/>
    </xf>
    <xf numFmtId="166" fontId="4" fillId="34" borderId="10" xfId="0" applyNumberFormat="1" applyFont="1" applyFill="1" applyBorder="1" applyAlignment="1">
      <alignment horizontal="center"/>
    </xf>
    <xf numFmtId="167" fontId="4" fillId="34" borderId="10" xfId="0" applyNumberFormat="1" applyFont="1" applyFill="1" applyBorder="1" applyAlignment="1">
      <alignment horizontal="center"/>
    </xf>
    <xf numFmtId="167" fontId="11" fillId="34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167" fontId="4" fillId="0" borderId="11" xfId="0" applyNumberFormat="1" applyFont="1" applyBorder="1" applyAlignment="1" applyProtection="1">
      <alignment horizontal="center" wrapText="1"/>
      <protection/>
    </xf>
    <xf numFmtId="167" fontId="1" fillId="34" borderId="11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wrapText="1"/>
    </xf>
    <xf numFmtId="167" fontId="12" fillId="34" borderId="1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165" fontId="4" fillId="0" borderId="11" xfId="0" applyNumberFormat="1" applyFont="1" applyBorder="1" applyAlignment="1" applyProtection="1">
      <alignment horizontal="center" wrapText="1"/>
      <protection/>
    </xf>
    <xf numFmtId="165" fontId="4" fillId="33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wrapText="1"/>
    </xf>
    <xf numFmtId="166" fontId="8" fillId="0" borderId="11" xfId="0" applyNumberFormat="1" applyFont="1" applyBorder="1" applyAlignment="1" applyProtection="1">
      <alignment horizontal="center" wrapText="1"/>
      <protection/>
    </xf>
    <xf numFmtId="166" fontId="8" fillId="34" borderId="10" xfId="0" applyNumberFormat="1" applyFont="1" applyFill="1" applyBorder="1" applyAlignment="1">
      <alignment horizontal="center" wrapText="1"/>
    </xf>
    <xf numFmtId="167" fontId="13" fillId="34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8" fillId="35" borderId="10" xfId="0" applyNumberFormat="1" applyFont="1" applyFill="1" applyBorder="1" applyAlignment="1">
      <alignment horizontal="center" wrapText="1"/>
    </xf>
    <xf numFmtId="167" fontId="14" fillId="34" borderId="1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7" fontId="3" fillId="34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 wrapText="1"/>
    </xf>
    <xf numFmtId="166" fontId="8" fillId="35" borderId="10" xfId="0" applyNumberFormat="1" applyFont="1" applyFill="1" applyBorder="1" applyAlignment="1">
      <alignment horizontal="center" wrapText="1"/>
    </xf>
    <xf numFmtId="165" fontId="8" fillId="33" borderId="10" xfId="0" applyNumberFormat="1" applyFont="1" applyFill="1" applyBorder="1" applyAlignment="1">
      <alignment horizontal="center" wrapText="1"/>
    </xf>
    <xf numFmtId="166" fontId="4" fillId="35" borderId="10" xfId="0" applyNumberFormat="1" applyFont="1" applyFill="1" applyBorder="1" applyAlignment="1">
      <alignment horizontal="center" wrapText="1"/>
    </xf>
    <xf numFmtId="167" fontId="8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center" wrapText="1"/>
    </xf>
    <xf numFmtId="2" fontId="4" fillId="0" borderId="11" xfId="0" applyNumberFormat="1" applyFont="1" applyBorder="1" applyAlignment="1" applyProtection="1">
      <alignment horizontal="center" wrapText="1"/>
      <protection/>
    </xf>
    <xf numFmtId="167" fontId="4" fillId="0" borderId="10" xfId="0" applyNumberFormat="1" applyFont="1" applyFill="1" applyBorder="1" applyAlignment="1">
      <alignment horizont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67" fontId="15" fillId="34" borderId="11" xfId="0" applyNumberFormat="1" applyFont="1" applyFill="1" applyBorder="1" applyAlignment="1">
      <alignment/>
    </xf>
    <xf numFmtId="0" fontId="15" fillId="0" borderId="0" xfId="0" applyFont="1" applyAlignment="1">
      <alignment/>
    </xf>
    <xf numFmtId="166" fontId="8" fillId="0" borderId="10" xfId="0" applyNumberFormat="1" applyFont="1" applyBorder="1" applyAlignment="1">
      <alignment horizontal="center"/>
    </xf>
    <xf numFmtId="166" fontId="8" fillId="33" borderId="10" xfId="0" applyNumberFormat="1" applyFont="1" applyFill="1" applyBorder="1" applyAlignment="1">
      <alignment horizontal="center"/>
    </xf>
    <xf numFmtId="166" fontId="8" fillId="34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167" fontId="8" fillId="34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165" fontId="8" fillId="33" borderId="10" xfId="0" applyNumberFormat="1" applyFont="1" applyFill="1" applyBorder="1" applyAlignment="1">
      <alignment horizontal="center"/>
    </xf>
    <xf numFmtId="167" fontId="8" fillId="0" borderId="1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/>
    </xf>
    <xf numFmtId="0" fontId="6" fillId="35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D09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PageLayoutView="0" workbookViewId="0" topLeftCell="A13">
      <selection activeCell="S15" sqref="S15"/>
    </sheetView>
  </sheetViews>
  <sheetFormatPr defaultColWidth="8.421875" defaultRowHeight="12.75"/>
  <cols>
    <col min="1" max="1" width="51.57421875" style="1" customWidth="1"/>
    <col min="2" max="2" width="5.421875" style="2" customWidth="1"/>
    <col min="3" max="3" width="5.7109375" style="2" customWidth="1"/>
    <col min="4" max="4" width="13.7109375" style="2" customWidth="1"/>
    <col min="5" max="5" width="9.421875" style="3" hidden="1" customWidth="1"/>
    <col min="6" max="6" width="12.421875" style="4" hidden="1" customWidth="1"/>
    <col min="7" max="7" width="12.28125" style="4" hidden="1" customWidth="1"/>
    <col min="8" max="9" width="6.140625" style="4" hidden="1" customWidth="1"/>
    <col min="10" max="10" width="10.8515625" style="5" customWidth="1"/>
    <col min="11" max="12" width="9.421875" style="1" hidden="1" customWidth="1"/>
    <col min="13" max="13" width="11.421875" style="6" customWidth="1"/>
    <col min="14" max="14" width="9.421875" style="1" hidden="1" customWidth="1"/>
    <col min="15" max="15" width="11.421875" style="1" hidden="1" customWidth="1"/>
    <col min="16" max="254" width="8.421875" style="1" customWidth="1"/>
  </cols>
  <sheetData>
    <row r="1" spans="2:16" ht="15">
      <c r="B1" s="7"/>
      <c r="C1" s="7"/>
      <c r="D1" s="7"/>
      <c r="E1" s="7"/>
      <c r="F1" s="8"/>
      <c r="G1" s="8"/>
      <c r="H1" s="8"/>
      <c r="I1" s="8"/>
      <c r="J1" s="111" t="s">
        <v>0</v>
      </c>
      <c r="K1" s="111"/>
      <c r="L1" s="111"/>
      <c r="M1" s="111"/>
      <c r="N1" s="111"/>
      <c r="O1" s="7"/>
      <c r="P1" s="7"/>
    </row>
    <row r="2" spans="2:16" ht="38.25" customHeight="1">
      <c r="B2" s="7"/>
      <c r="C2" s="112" t="s">
        <v>1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7"/>
      <c r="P2" s="7"/>
    </row>
    <row r="3" spans="2:16" ht="15">
      <c r="B3" s="7"/>
      <c r="C3" s="7"/>
      <c r="D3" s="113" t="s">
        <v>55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7"/>
      <c r="P3" s="7"/>
    </row>
    <row r="4" spans="2:16" ht="15">
      <c r="B4" s="7"/>
      <c r="C4" s="7"/>
      <c r="D4" s="7"/>
      <c r="E4" s="7"/>
      <c r="F4" s="8"/>
      <c r="G4" s="8"/>
      <c r="H4" s="8"/>
      <c r="I4" s="8"/>
      <c r="J4" s="9"/>
      <c r="K4" s="10"/>
      <c r="L4" s="10"/>
      <c r="M4" s="11"/>
      <c r="N4" s="10"/>
      <c r="O4" s="7"/>
      <c r="P4" s="7"/>
    </row>
    <row r="5" spans="1:16" ht="28.5" customHeight="1">
      <c r="A5" s="12"/>
      <c r="B5" s="8"/>
      <c r="C5" s="8"/>
      <c r="D5" s="8"/>
      <c r="E5" s="8"/>
      <c r="F5" s="8"/>
      <c r="G5" s="8"/>
      <c r="H5" s="8"/>
      <c r="I5" s="8"/>
      <c r="J5" s="114" t="s">
        <v>2</v>
      </c>
      <c r="K5" s="114"/>
      <c r="L5" s="114"/>
      <c r="M5" s="114"/>
      <c r="N5" s="13" t="s">
        <v>2</v>
      </c>
      <c r="O5" s="7"/>
      <c r="P5" s="7"/>
    </row>
    <row r="6" spans="1:16" ht="38.25" customHeight="1">
      <c r="A6" s="14"/>
      <c r="B6" s="15"/>
      <c r="C6" s="115" t="s">
        <v>1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6"/>
      <c r="P6" s="16"/>
    </row>
    <row r="7" spans="1:20" ht="15">
      <c r="A7" s="12"/>
      <c r="B7" s="8"/>
      <c r="C7" s="8"/>
      <c r="D7" s="8"/>
      <c r="E7" s="13"/>
      <c r="F7" s="13"/>
      <c r="G7" s="13"/>
      <c r="H7" s="13"/>
      <c r="I7" s="116" t="s">
        <v>3</v>
      </c>
      <c r="J7" s="116"/>
      <c r="K7" s="116"/>
      <c r="L7" s="116"/>
      <c r="M7" s="116"/>
      <c r="N7" s="17"/>
      <c r="O7" s="17"/>
      <c r="P7" s="17"/>
      <c r="Q7" s="17"/>
      <c r="R7" s="17"/>
      <c r="S7" s="17"/>
      <c r="T7" s="17"/>
    </row>
    <row r="8" spans="1:14" ht="12" customHeight="1">
      <c r="A8" s="18"/>
      <c r="B8" s="19"/>
      <c r="C8" s="19"/>
      <c r="D8" s="19"/>
      <c r="E8" s="4"/>
      <c r="K8" s="12"/>
      <c r="L8" s="12"/>
      <c r="M8" s="20"/>
      <c r="N8" s="12"/>
    </row>
    <row r="9" spans="1:14" ht="48.75" customHeight="1">
      <c r="A9" s="117" t="s">
        <v>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ht="15.75">
      <c r="A10" s="21"/>
      <c r="B10" s="19"/>
      <c r="C10" s="19"/>
      <c r="D10" s="19"/>
      <c r="E10" s="22"/>
      <c r="F10" s="22"/>
      <c r="G10" s="22"/>
      <c r="H10" s="22"/>
      <c r="I10" s="22"/>
      <c r="J10" s="23"/>
      <c r="K10" s="12"/>
      <c r="L10" s="12"/>
      <c r="M10" s="20"/>
      <c r="N10" s="22" t="s">
        <v>5</v>
      </c>
    </row>
    <row r="11" spans="1:15" ht="63.75">
      <c r="A11" s="24" t="s">
        <v>6</v>
      </c>
      <c r="B11" s="24" t="s">
        <v>7</v>
      </c>
      <c r="C11" s="24" t="s">
        <v>8</v>
      </c>
      <c r="D11" s="25" t="s">
        <v>9</v>
      </c>
      <c r="E11" s="25" t="s">
        <v>10</v>
      </c>
      <c r="F11" s="26" t="s">
        <v>11</v>
      </c>
      <c r="G11" s="27" t="s">
        <v>12</v>
      </c>
      <c r="H11" s="25"/>
      <c r="I11" s="25"/>
      <c r="J11" s="28" t="s">
        <v>13</v>
      </c>
      <c r="K11" s="25" t="s">
        <v>14</v>
      </c>
      <c r="L11" s="27" t="s">
        <v>12</v>
      </c>
      <c r="M11" s="28" t="s">
        <v>15</v>
      </c>
      <c r="N11" s="25" t="s">
        <v>16</v>
      </c>
      <c r="O11" s="29" t="s">
        <v>12</v>
      </c>
    </row>
    <row r="12" spans="1:15" ht="12.75">
      <c r="A12" s="30">
        <v>1</v>
      </c>
      <c r="B12" s="31" t="s">
        <v>17</v>
      </c>
      <c r="C12" s="31" t="s">
        <v>18</v>
      </c>
      <c r="D12" s="32">
        <v>4</v>
      </c>
      <c r="E12" s="32">
        <v>4</v>
      </c>
      <c r="F12" s="33"/>
      <c r="G12" s="34"/>
      <c r="H12" s="32"/>
      <c r="I12" s="32"/>
      <c r="J12" s="35">
        <v>5</v>
      </c>
      <c r="K12" s="36">
        <v>5</v>
      </c>
      <c r="L12" s="37"/>
      <c r="M12" s="38">
        <v>6</v>
      </c>
      <c r="N12" s="36">
        <v>6</v>
      </c>
      <c r="O12" s="39"/>
    </row>
    <row r="13" spans="1:256" s="48" customFormat="1" ht="14.25">
      <c r="A13" s="40" t="s">
        <v>19</v>
      </c>
      <c r="B13" s="41" t="s">
        <v>20</v>
      </c>
      <c r="C13" s="41"/>
      <c r="D13" s="42">
        <f aca="true" t="shared" si="0" ref="D13:D33">SUM(E13:I13)</f>
        <v>13298.50028</v>
      </c>
      <c r="E13" s="43">
        <f aca="true" t="shared" si="1" ref="E13:K13">SUM(E14:E18)</f>
        <v>12767.3</v>
      </c>
      <c r="F13" s="44">
        <f t="shared" si="1"/>
        <v>0.21428</v>
      </c>
      <c r="G13" s="45">
        <f t="shared" si="1"/>
        <v>530.986</v>
      </c>
      <c r="H13" s="43">
        <f t="shared" si="1"/>
        <v>0</v>
      </c>
      <c r="I13" s="43">
        <f t="shared" si="1"/>
        <v>0</v>
      </c>
      <c r="J13" s="46">
        <f t="shared" si="1"/>
        <v>12139.2</v>
      </c>
      <c r="K13" s="43">
        <f t="shared" si="1"/>
        <v>12139.2</v>
      </c>
      <c r="L13" s="45"/>
      <c r="M13" s="46">
        <f>SUM(M14:M18)</f>
        <v>12171.8</v>
      </c>
      <c r="N13" s="43">
        <f>SUM(N14:N18)</f>
        <v>12171.8</v>
      </c>
      <c r="O13" s="47"/>
      <c r="IU13" s="49"/>
      <c r="IV13" s="49"/>
    </row>
    <row r="14" spans="1:256" s="58" customFormat="1" ht="60">
      <c r="A14" s="50" t="s">
        <v>21</v>
      </c>
      <c r="B14" s="51" t="s">
        <v>20</v>
      </c>
      <c r="C14" s="51" t="s">
        <v>22</v>
      </c>
      <c r="D14" s="52">
        <f t="shared" si="0"/>
        <v>7.7</v>
      </c>
      <c r="E14" s="53">
        <v>7.7</v>
      </c>
      <c r="F14" s="54"/>
      <c r="G14" s="55"/>
      <c r="H14" s="53"/>
      <c r="I14" s="53"/>
      <c r="J14" s="53">
        <v>7.7</v>
      </c>
      <c r="K14" s="53">
        <v>7.7</v>
      </c>
      <c r="L14" s="56"/>
      <c r="M14" s="53">
        <v>7.7</v>
      </c>
      <c r="N14" s="53">
        <v>7.7</v>
      </c>
      <c r="O14" s="57"/>
      <c r="IU14"/>
      <c r="IV14"/>
    </row>
    <row r="15" spans="1:256" s="6" customFormat="1" ht="60">
      <c r="A15" s="50" t="s">
        <v>23</v>
      </c>
      <c r="B15" s="59" t="s">
        <v>20</v>
      </c>
      <c r="C15" s="59" t="s">
        <v>24</v>
      </c>
      <c r="D15" s="60">
        <f t="shared" si="0"/>
        <v>4549.886</v>
      </c>
      <c r="E15" s="53">
        <f>4532.7-50.4+3.6</f>
        <v>4485.900000000001</v>
      </c>
      <c r="F15" s="54"/>
      <c r="G15" s="56">
        <f>1.286+21.8+40.9</f>
        <v>63.986000000000004</v>
      </c>
      <c r="H15" s="53"/>
      <c r="I15" s="53"/>
      <c r="J15" s="53">
        <v>4564.1</v>
      </c>
      <c r="K15" s="53">
        <v>4564.1</v>
      </c>
      <c r="L15" s="56"/>
      <c r="M15" s="53">
        <v>4452.7</v>
      </c>
      <c r="N15" s="53">
        <v>4452.7</v>
      </c>
      <c r="O15" s="61"/>
      <c r="IU15"/>
      <c r="IV15"/>
    </row>
    <row r="16" spans="1:256" s="6" customFormat="1" ht="15">
      <c r="A16" s="62" t="s">
        <v>25</v>
      </c>
      <c r="B16" s="63" t="s">
        <v>20</v>
      </c>
      <c r="C16" s="63" t="s">
        <v>26</v>
      </c>
      <c r="D16" s="52">
        <f t="shared" si="0"/>
        <v>584.4</v>
      </c>
      <c r="E16" s="53">
        <v>584.4</v>
      </c>
      <c r="F16" s="54"/>
      <c r="G16" s="55"/>
      <c r="H16" s="53"/>
      <c r="I16" s="53"/>
      <c r="J16" s="53">
        <v>0</v>
      </c>
      <c r="K16" s="53">
        <v>0</v>
      </c>
      <c r="L16" s="56"/>
      <c r="M16" s="53">
        <v>0</v>
      </c>
      <c r="N16" s="53">
        <v>0</v>
      </c>
      <c r="O16" s="61"/>
      <c r="IU16"/>
      <c r="IV16"/>
    </row>
    <row r="17" spans="1:256" s="65" customFormat="1" ht="15">
      <c r="A17" s="62" t="s">
        <v>27</v>
      </c>
      <c r="B17" s="63" t="s">
        <v>20</v>
      </c>
      <c r="C17" s="63" t="s">
        <v>28</v>
      </c>
      <c r="D17" s="52">
        <f t="shared" si="0"/>
        <v>31</v>
      </c>
      <c r="E17" s="53">
        <v>31</v>
      </c>
      <c r="F17" s="54"/>
      <c r="G17" s="55"/>
      <c r="H17" s="53"/>
      <c r="I17" s="53"/>
      <c r="J17" s="53">
        <v>31</v>
      </c>
      <c r="K17" s="53">
        <v>31</v>
      </c>
      <c r="L17" s="56"/>
      <c r="M17" s="53">
        <v>31</v>
      </c>
      <c r="N17" s="53">
        <v>31</v>
      </c>
      <c r="O17" s="64"/>
      <c r="IU17" s="66"/>
      <c r="IV17" s="66"/>
    </row>
    <row r="18" spans="1:256" s="58" customFormat="1" ht="15">
      <c r="A18" s="67" t="s">
        <v>29</v>
      </c>
      <c r="B18" s="59" t="s">
        <v>20</v>
      </c>
      <c r="C18" s="59" t="s">
        <v>30</v>
      </c>
      <c r="D18" s="68">
        <f t="shared" si="0"/>
        <v>8125.514279999999</v>
      </c>
      <c r="E18" s="53">
        <f>9682.9-1661-360-3.6</f>
        <v>7658.299999999999</v>
      </c>
      <c r="F18" s="69">
        <v>0.21428</v>
      </c>
      <c r="G18" s="55">
        <f>436+31</f>
        <v>467</v>
      </c>
      <c r="H18" s="53"/>
      <c r="I18" s="53"/>
      <c r="J18" s="53">
        <f>9692-1661-460-700+665.4</f>
        <v>7536.4</v>
      </c>
      <c r="K18" s="53">
        <f>9692-1661-460-700+665.4</f>
        <v>7536.4</v>
      </c>
      <c r="L18" s="56"/>
      <c r="M18" s="53">
        <f>9701.4-1661-460-700+800</f>
        <v>7680.4</v>
      </c>
      <c r="N18" s="53">
        <f>9701.4-1661-460-700+800</f>
        <v>7680.4</v>
      </c>
      <c r="O18" s="57"/>
      <c r="IU18"/>
      <c r="IV18"/>
    </row>
    <row r="19" spans="1:256" s="75" customFormat="1" ht="15">
      <c r="A19" s="70" t="s">
        <v>31</v>
      </c>
      <c r="B19" s="71" t="s">
        <v>32</v>
      </c>
      <c r="C19" s="71"/>
      <c r="D19" s="72">
        <f t="shared" si="0"/>
        <v>172.7</v>
      </c>
      <c r="E19" s="46">
        <f aca="true" t="shared" si="2" ref="E19:K19">E20</f>
        <v>172.7</v>
      </c>
      <c r="F19" s="44">
        <f t="shared" si="2"/>
        <v>0</v>
      </c>
      <c r="G19" s="73">
        <f t="shared" si="2"/>
        <v>0</v>
      </c>
      <c r="H19" s="46">
        <f t="shared" si="2"/>
        <v>0</v>
      </c>
      <c r="I19" s="46">
        <f t="shared" si="2"/>
        <v>0</v>
      </c>
      <c r="J19" s="46">
        <f t="shared" si="2"/>
        <v>189.8</v>
      </c>
      <c r="K19" s="46">
        <f t="shared" si="2"/>
        <v>189.8</v>
      </c>
      <c r="L19" s="45"/>
      <c r="M19" s="46">
        <f>M20</f>
        <v>206.7</v>
      </c>
      <c r="N19" s="46">
        <f>N20</f>
        <v>206.7</v>
      </c>
      <c r="O19" s="74"/>
      <c r="IU19" s="49"/>
      <c r="IV19" s="49"/>
    </row>
    <row r="20" spans="1:256" s="58" customFormat="1" ht="15">
      <c r="A20" s="50" t="s">
        <v>33</v>
      </c>
      <c r="B20" s="59" t="s">
        <v>32</v>
      </c>
      <c r="C20" s="59" t="s">
        <v>22</v>
      </c>
      <c r="D20" s="52">
        <f t="shared" si="0"/>
        <v>172.7</v>
      </c>
      <c r="E20" s="53">
        <f>152.2+20.5</f>
        <v>172.7</v>
      </c>
      <c r="F20" s="54"/>
      <c r="G20" s="55"/>
      <c r="H20" s="53"/>
      <c r="I20" s="53"/>
      <c r="J20" s="53">
        <f>157.5+32.3</f>
        <v>189.8</v>
      </c>
      <c r="K20" s="53">
        <f>157.5+32.3</f>
        <v>189.8</v>
      </c>
      <c r="L20" s="56"/>
      <c r="M20" s="53">
        <f>164.2+42.5</f>
        <v>206.7</v>
      </c>
      <c r="N20" s="53">
        <f>164.2+42.5</f>
        <v>206.7</v>
      </c>
      <c r="O20" s="57"/>
      <c r="IU20"/>
      <c r="IV20"/>
    </row>
    <row r="21" spans="1:256" s="78" customFormat="1" ht="28.5">
      <c r="A21" s="70" t="s">
        <v>34</v>
      </c>
      <c r="B21" s="76" t="s">
        <v>22</v>
      </c>
      <c r="C21" s="76"/>
      <c r="D21" s="72">
        <f t="shared" si="0"/>
        <v>308.5</v>
      </c>
      <c r="E21" s="46">
        <f aca="true" t="shared" si="3" ref="E21:K21">E22</f>
        <v>300</v>
      </c>
      <c r="F21" s="44">
        <f t="shared" si="3"/>
        <v>0</v>
      </c>
      <c r="G21" s="73">
        <f t="shared" si="3"/>
        <v>8.5</v>
      </c>
      <c r="H21" s="46">
        <f t="shared" si="3"/>
        <v>0</v>
      </c>
      <c r="I21" s="46">
        <f t="shared" si="3"/>
        <v>0</v>
      </c>
      <c r="J21" s="46">
        <f t="shared" si="3"/>
        <v>300</v>
      </c>
      <c r="K21" s="46">
        <f t="shared" si="3"/>
        <v>300</v>
      </c>
      <c r="L21" s="45"/>
      <c r="M21" s="46">
        <f>M22</f>
        <v>300</v>
      </c>
      <c r="N21" s="46">
        <f>N22</f>
        <v>300</v>
      </c>
      <c r="O21" s="77"/>
      <c r="IU21" s="49"/>
      <c r="IV21" s="49"/>
    </row>
    <row r="22" spans="1:256" s="80" customFormat="1" ht="45">
      <c r="A22" s="50" t="s">
        <v>35</v>
      </c>
      <c r="B22" s="63" t="s">
        <v>22</v>
      </c>
      <c r="C22" s="63" t="s">
        <v>36</v>
      </c>
      <c r="D22" s="52">
        <f t="shared" si="0"/>
        <v>308.5</v>
      </c>
      <c r="E22" s="53">
        <v>300</v>
      </c>
      <c r="F22" s="54"/>
      <c r="G22" s="55">
        <v>8.5</v>
      </c>
      <c r="H22" s="53"/>
      <c r="I22" s="53"/>
      <c r="J22" s="53">
        <v>300</v>
      </c>
      <c r="K22" s="53">
        <v>300</v>
      </c>
      <c r="L22" s="56"/>
      <c r="M22" s="53">
        <v>300</v>
      </c>
      <c r="N22" s="53">
        <v>300</v>
      </c>
      <c r="O22" s="79"/>
      <c r="IU22"/>
      <c r="IV22"/>
    </row>
    <row r="23" spans="1:256" s="75" customFormat="1" ht="15">
      <c r="A23" s="81" t="s">
        <v>37</v>
      </c>
      <c r="B23" s="76" t="s">
        <v>24</v>
      </c>
      <c r="C23" s="82"/>
      <c r="D23" s="42">
        <f t="shared" si="0"/>
        <v>2204.8857199999998</v>
      </c>
      <c r="E23" s="46">
        <f aca="true" t="shared" si="4" ref="E23:K23">SUM(E24:E25)</f>
        <v>1705.1</v>
      </c>
      <c r="F23" s="83">
        <f t="shared" si="4"/>
        <v>999.78572</v>
      </c>
      <c r="G23" s="73">
        <f t="shared" si="4"/>
        <v>-500</v>
      </c>
      <c r="H23" s="46">
        <f t="shared" si="4"/>
        <v>0</v>
      </c>
      <c r="I23" s="46">
        <f t="shared" si="4"/>
        <v>0</v>
      </c>
      <c r="J23" s="46">
        <f t="shared" si="4"/>
        <v>1303.8</v>
      </c>
      <c r="K23" s="46">
        <f t="shared" si="4"/>
        <v>1303.8</v>
      </c>
      <c r="L23" s="45"/>
      <c r="M23" s="46">
        <f>SUM(M24:M25)</f>
        <v>1367.4</v>
      </c>
      <c r="N23" s="46">
        <f>SUM(N24:N25)</f>
        <v>1367.4</v>
      </c>
      <c r="O23" s="74"/>
      <c r="IU23" s="49"/>
      <c r="IV23" s="49"/>
    </row>
    <row r="24" spans="1:256" s="58" customFormat="1" ht="15">
      <c r="A24" s="67" t="s">
        <v>38</v>
      </c>
      <c r="B24" s="63" t="s">
        <v>24</v>
      </c>
      <c r="C24" s="84" t="s">
        <v>20</v>
      </c>
      <c r="D24" s="68">
        <f t="shared" si="0"/>
        <v>930.68572</v>
      </c>
      <c r="E24" s="53">
        <v>430.9</v>
      </c>
      <c r="F24" s="69">
        <f>1000-0.21428</f>
        <v>999.78572</v>
      </c>
      <c r="G24" s="55">
        <v>-500</v>
      </c>
      <c r="H24" s="53"/>
      <c r="I24" s="53"/>
      <c r="J24" s="53">
        <v>0</v>
      </c>
      <c r="K24" s="53">
        <v>0</v>
      </c>
      <c r="L24" s="56"/>
      <c r="M24" s="53">
        <v>0</v>
      </c>
      <c r="N24" s="53">
        <v>0</v>
      </c>
      <c r="O24" s="57"/>
      <c r="IU24"/>
      <c r="IV24"/>
    </row>
    <row r="25" spans="1:256" s="58" customFormat="1" ht="15">
      <c r="A25" s="67" t="s">
        <v>39</v>
      </c>
      <c r="B25" s="63" t="s">
        <v>24</v>
      </c>
      <c r="C25" s="63" t="s">
        <v>40</v>
      </c>
      <c r="D25" s="52">
        <f t="shared" si="0"/>
        <v>1274.2</v>
      </c>
      <c r="E25" s="53">
        <v>1274.2</v>
      </c>
      <c r="F25" s="69"/>
      <c r="G25" s="55"/>
      <c r="H25" s="53"/>
      <c r="I25" s="53"/>
      <c r="J25" s="53">
        <v>1303.8</v>
      </c>
      <c r="K25" s="53">
        <v>1303.8</v>
      </c>
      <c r="L25" s="56"/>
      <c r="M25" s="53">
        <v>1367.4</v>
      </c>
      <c r="N25" s="53">
        <v>1367.4</v>
      </c>
      <c r="O25" s="57"/>
      <c r="IU25"/>
      <c r="IV25"/>
    </row>
    <row r="26" spans="1:256" s="75" customFormat="1" ht="15">
      <c r="A26" s="70" t="s">
        <v>41</v>
      </c>
      <c r="B26" s="76" t="s">
        <v>40</v>
      </c>
      <c r="C26" s="82"/>
      <c r="D26" s="42">
        <f t="shared" si="0"/>
        <v>12053.424589999999</v>
      </c>
      <c r="E26" s="46">
        <f>E27+E29+E28</f>
        <v>7815.9</v>
      </c>
      <c r="F26" s="83">
        <f>F27+F29+F28</f>
        <v>1741.11459</v>
      </c>
      <c r="G26" s="45">
        <f>G27+G29+G28</f>
        <v>2496.41</v>
      </c>
      <c r="H26" s="46">
        <f>H27+H29+H28</f>
        <v>0</v>
      </c>
      <c r="I26" s="46">
        <f>I27+I29+I28</f>
        <v>0</v>
      </c>
      <c r="J26" s="85">
        <f>K26+L26</f>
        <v>3678.325</v>
      </c>
      <c r="K26" s="46">
        <f>K27+K29+K28</f>
        <v>3237.5</v>
      </c>
      <c r="L26" s="45">
        <f>L27+L28+L29</f>
        <v>440.825</v>
      </c>
      <c r="M26" s="85">
        <f>N26+O26</f>
        <v>4973.724999999999</v>
      </c>
      <c r="N26" s="46">
        <f>N27+N29+N28</f>
        <v>4532.9</v>
      </c>
      <c r="O26" s="47">
        <f>O27+O28+O29</f>
        <v>440.825</v>
      </c>
      <c r="IU26" s="49"/>
      <c r="IV26" s="49"/>
    </row>
    <row r="27" spans="1:256" s="58" customFormat="1" ht="15">
      <c r="A27" s="86" t="s">
        <v>42</v>
      </c>
      <c r="B27" s="63" t="s">
        <v>40</v>
      </c>
      <c r="C27" s="84" t="s">
        <v>20</v>
      </c>
      <c r="D27" s="68">
        <f t="shared" si="0"/>
        <v>729.01459</v>
      </c>
      <c r="E27" s="53">
        <v>87.9</v>
      </c>
      <c r="F27" s="69">
        <f>33.25104+5.86355+2</f>
        <v>41.11459000000001</v>
      </c>
      <c r="G27" s="56">
        <v>600</v>
      </c>
      <c r="H27" s="53"/>
      <c r="I27" s="53"/>
      <c r="J27" s="87">
        <f>K27+L27</f>
        <v>87.9</v>
      </c>
      <c r="K27" s="53">
        <v>87.9</v>
      </c>
      <c r="L27" s="56"/>
      <c r="M27" s="87">
        <f>N27+O27</f>
        <v>87.9</v>
      </c>
      <c r="N27" s="53">
        <v>87.9</v>
      </c>
      <c r="O27" s="57"/>
      <c r="IU27"/>
      <c r="IV27"/>
    </row>
    <row r="28" spans="1:256" s="58" customFormat="1" ht="15">
      <c r="A28" s="86" t="s">
        <v>43</v>
      </c>
      <c r="B28" s="63" t="s">
        <v>40</v>
      </c>
      <c r="C28" s="63" t="s">
        <v>32</v>
      </c>
      <c r="D28" s="88">
        <f t="shared" si="0"/>
        <v>1746.4099999999999</v>
      </c>
      <c r="E28" s="53">
        <v>500</v>
      </c>
      <c r="F28" s="54">
        <v>500</v>
      </c>
      <c r="G28" s="56">
        <v>746.41</v>
      </c>
      <c r="H28" s="53"/>
      <c r="I28" s="53"/>
      <c r="J28" s="89">
        <f>K28+L28</f>
        <v>440.825</v>
      </c>
      <c r="K28" s="53">
        <v>0</v>
      </c>
      <c r="L28" s="56">
        <v>440.825</v>
      </c>
      <c r="M28" s="89">
        <f>N28+O28</f>
        <v>440.825</v>
      </c>
      <c r="N28" s="53">
        <v>0</v>
      </c>
      <c r="O28" s="61">
        <v>440.825</v>
      </c>
      <c r="IU28"/>
      <c r="IV28"/>
    </row>
    <row r="29" spans="1:256" s="92" customFormat="1" ht="15">
      <c r="A29" s="90" t="s">
        <v>44</v>
      </c>
      <c r="B29" s="63" t="s">
        <v>40</v>
      </c>
      <c r="C29" s="63" t="s">
        <v>22</v>
      </c>
      <c r="D29" s="52">
        <f t="shared" si="0"/>
        <v>9578</v>
      </c>
      <c r="E29" s="91">
        <v>7228</v>
      </c>
      <c r="F29" s="54">
        <v>1200</v>
      </c>
      <c r="G29" s="56">
        <v>1150</v>
      </c>
      <c r="H29" s="91"/>
      <c r="I29" s="91"/>
      <c r="J29" s="87">
        <f>K29+L29</f>
        <v>3149.6</v>
      </c>
      <c r="K29" s="91">
        <v>3149.6</v>
      </c>
      <c r="L29" s="56"/>
      <c r="M29" s="87">
        <f>N29+O29</f>
        <v>4445</v>
      </c>
      <c r="N29" s="91">
        <v>4445</v>
      </c>
      <c r="O29" s="64"/>
      <c r="IU29"/>
      <c r="IV29"/>
    </row>
    <row r="30" spans="1:256" s="94" customFormat="1" ht="15">
      <c r="A30" s="70" t="s">
        <v>45</v>
      </c>
      <c r="B30" s="71" t="s">
        <v>46</v>
      </c>
      <c r="C30" s="71"/>
      <c r="D30" s="72">
        <f t="shared" si="0"/>
        <v>9918.7</v>
      </c>
      <c r="E30" s="43">
        <f aca="true" t="shared" si="5" ref="E30:K30">E31</f>
        <v>8921.7</v>
      </c>
      <c r="F30" s="44">
        <f t="shared" si="5"/>
        <v>962</v>
      </c>
      <c r="G30" s="73">
        <f t="shared" si="5"/>
        <v>35</v>
      </c>
      <c r="H30" s="43">
        <f t="shared" si="5"/>
        <v>0</v>
      </c>
      <c r="I30" s="43">
        <f t="shared" si="5"/>
        <v>0</v>
      </c>
      <c r="J30" s="46">
        <f t="shared" si="5"/>
        <v>8974.8</v>
      </c>
      <c r="K30" s="43">
        <f t="shared" si="5"/>
        <v>8974.8</v>
      </c>
      <c r="L30" s="45"/>
      <c r="M30" s="46">
        <f>M31</f>
        <v>9030.1</v>
      </c>
      <c r="N30" s="43">
        <f>N31</f>
        <v>9030.1</v>
      </c>
      <c r="O30" s="93"/>
      <c r="IU30" s="49"/>
      <c r="IV30" s="49"/>
    </row>
    <row r="31" spans="1:256" s="92" customFormat="1" ht="15">
      <c r="A31" s="50" t="s">
        <v>47</v>
      </c>
      <c r="B31" s="59" t="s">
        <v>46</v>
      </c>
      <c r="C31" s="59" t="s">
        <v>20</v>
      </c>
      <c r="D31" s="52">
        <f t="shared" si="0"/>
        <v>9918.7</v>
      </c>
      <c r="E31" s="91">
        <f>7360.7+1661-100</f>
        <v>8921.7</v>
      </c>
      <c r="F31" s="54">
        <v>962</v>
      </c>
      <c r="G31" s="55">
        <v>35</v>
      </c>
      <c r="H31" s="91"/>
      <c r="I31" s="91"/>
      <c r="J31" s="53">
        <f>7413.8+1661-150-676.8-200-40+966.8</f>
        <v>8974.8</v>
      </c>
      <c r="K31" s="91">
        <f>7413.8+1661-150-676.8-200-40+966.8</f>
        <v>8974.8</v>
      </c>
      <c r="L31" s="56"/>
      <c r="M31" s="53">
        <f>7469.1+1661-150-865.6-200-40+1155.6</f>
        <v>9030.1</v>
      </c>
      <c r="N31" s="91">
        <f>7469.1+1661-150-865.6-200-40+1155.6</f>
        <v>9030.1</v>
      </c>
      <c r="O31" s="64"/>
      <c r="IU31"/>
      <c r="IV31"/>
    </row>
    <row r="32" spans="1:256" s="101" customFormat="1" ht="14.25">
      <c r="A32" s="70" t="s">
        <v>48</v>
      </c>
      <c r="B32" s="71" t="s">
        <v>36</v>
      </c>
      <c r="C32" s="71"/>
      <c r="D32" s="72">
        <f t="shared" si="0"/>
        <v>299.2</v>
      </c>
      <c r="E32" s="95">
        <f aca="true" t="shared" si="6" ref="E32:K32">E33+E34+E35</f>
        <v>299.2</v>
      </c>
      <c r="F32" s="96">
        <f t="shared" si="6"/>
        <v>0</v>
      </c>
      <c r="G32" s="97">
        <f t="shared" si="6"/>
        <v>0</v>
      </c>
      <c r="H32" s="95">
        <f t="shared" si="6"/>
        <v>0</v>
      </c>
      <c r="I32" s="95">
        <f t="shared" si="6"/>
        <v>0</v>
      </c>
      <c r="J32" s="98">
        <f t="shared" si="6"/>
        <v>599.2</v>
      </c>
      <c r="K32" s="99">
        <f t="shared" si="6"/>
        <v>599.2</v>
      </c>
      <c r="L32" s="100"/>
      <c r="M32" s="98">
        <f>M33+M34+M35</f>
        <v>599.2</v>
      </c>
      <c r="N32" s="99">
        <f>N33+N34+N35</f>
        <v>599.2</v>
      </c>
      <c r="O32" s="47"/>
      <c r="IU32" s="49"/>
      <c r="IV32" s="49"/>
    </row>
    <row r="33" spans="1:256" s="6" customFormat="1" ht="15">
      <c r="A33" s="50" t="s">
        <v>49</v>
      </c>
      <c r="B33" s="59" t="s">
        <v>36</v>
      </c>
      <c r="C33" s="59" t="s">
        <v>20</v>
      </c>
      <c r="D33" s="52">
        <f t="shared" si="0"/>
        <v>299.2</v>
      </c>
      <c r="E33" s="53">
        <v>299.2</v>
      </c>
      <c r="F33" s="54"/>
      <c r="G33" s="55"/>
      <c r="H33" s="53"/>
      <c r="I33" s="53"/>
      <c r="J33" s="53">
        <v>299.2</v>
      </c>
      <c r="K33" s="53">
        <v>299.2</v>
      </c>
      <c r="L33" s="56"/>
      <c r="M33" s="53">
        <v>299.2</v>
      </c>
      <c r="N33" s="53">
        <v>299.2</v>
      </c>
      <c r="O33" s="61"/>
      <c r="IU33"/>
      <c r="IV33"/>
    </row>
    <row r="34" spans="1:256" s="58" customFormat="1" ht="15" hidden="1">
      <c r="A34" s="102" t="s">
        <v>50</v>
      </c>
      <c r="B34" s="59" t="s">
        <v>36</v>
      </c>
      <c r="C34" s="59" t="s">
        <v>22</v>
      </c>
      <c r="D34" s="52">
        <f>SUM(E34:K34)</f>
        <v>0</v>
      </c>
      <c r="E34" s="53">
        <v>0</v>
      </c>
      <c r="F34" s="54"/>
      <c r="G34" s="55"/>
      <c r="H34" s="53"/>
      <c r="I34" s="53"/>
      <c r="J34" s="53">
        <v>0</v>
      </c>
      <c r="K34" s="53">
        <v>0</v>
      </c>
      <c r="L34" s="56"/>
      <c r="M34" s="53">
        <v>0</v>
      </c>
      <c r="N34" s="53">
        <v>0</v>
      </c>
      <c r="O34" s="57"/>
      <c r="IU34"/>
      <c r="IV34"/>
    </row>
    <row r="35" spans="1:256" s="58" customFormat="1" ht="15">
      <c r="A35" s="102" t="s">
        <v>51</v>
      </c>
      <c r="B35" s="59" t="s">
        <v>36</v>
      </c>
      <c r="C35" s="59" t="s">
        <v>24</v>
      </c>
      <c r="D35" s="52">
        <f>SUM(E35:I35)</f>
        <v>0</v>
      </c>
      <c r="E35" s="53">
        <v>0</v>
      </c>
      <c r="F35" s="54"/>
      <c r="G35" s="55"/>
      <c r="H35" s="53"/>
      <c r="I35" s="53"/>
      <c r="J35" s="53">
        <v>300</v>
      </c>
      <c r="K35" s="53">
        <v>300</v>
      </c>
      <c r="L35" s="56"/>
      <c r="M35" s="53">
        <v>300</v>
      </c>
      <c r="N35" s="53">
        <v>300</v>
      </c>
      <c r="O35" s="57"/>
      <c r="IU35"/>
      <c r="IV35"/>
    </row>
    <row r="36" spans="1:256" s="75" customFormat="1" ht="15">
      <c r="A36" s="70" t="s">
        <v>52</v>
      </c>
      <c r="B36" s="71" t="s">
        <v>28</v>
      </c>
      <c r="C36" s="71"/>
      <c r="D36" s="72">
        <f>SUM(E36:I36)</f>
        <v>20</v>
      </c>
      <c r="E36" s="46">
        <f aca="true" t="shared" si="7" ref="E36:K36">E37</f>
        <v>20</v>
      </c>
      <c r="F36" s="44">
        <f t="shared" si="7"/>
        <v>0</v>
      </c>
      <c r="G36" s="73">
        <f t="shared" si="7"/>
        <v>0</v>
      </c>
      <c r="H36" s="46">
        <f t="shared" si="7"/>
        <v>0</v>
      </c>
      <c r="I36" s="46">
        <f t="shared" si="7"/>
        <v>0</v>
      </c>
      <c r="J36" s="46">
        <f t="shared" si="7"/>
        <v>20</v>
      </c>
      <c r="K36" s="46">
        <f t="shared" si="7"/>
        <v>20</v>
      </c>
      <c r="L36" s="45"/>
      <c r="M36" s="46">
        <f>M37</f>
        <v>20</v>
      </c>
      <c r="N36" s="46">
        <f>N37</f>
        <v>20</v>
      </c>
      <c r="O36" s="74"/>
      <c r="IU36" s="49"/>
      <c r="IV36" s="49"/>
    </row>
    <row r="37" spans="1:256" s="58" customFormat="1" ht="15">
      <c r="A37" s="67" t="s">
        <v>53</v>
      </c>
      <c r="B37" s="59" t="s">
        <v>28</v>
      </c>
      <c r="C37" s="59" t="s">
        <v>32</v>
      </c>
      <c r="D37" s="52">
        <f>SUM(E37:I37)</f>
        <v>20</v>
      </c>
      <c r="E37" s="53">
        <v>20</v>
      </c>
      <c r="F37" s="54"/>
      <c r="G37" s="55"/>
      <c r="H37" s="53"/>
      <c r="I37" s="53"/>
      <c r="J37" s="53">
        <v>20</v>
      </c>
      <c r="K37" s="53">
        <v>20</v>
      </c>
      <c r="L37" s="56"/>
      <c r="M37" s="53">
        <v>20</v>
      </c>
      <c r="N37" s="53">
        <v>20</v>
      </c>
      <c r="O37" s="57"/>
      <c r="IU37"/>
      <c r="IV37"/>
    </row>
    <row r="38" spans="1:256" s="75" customFormat="1" ht="15.75">
      <c r="A38" s="103" t="s">
        <v>54</v>
      </c>
      <c r="B38" s="104"/>
      <c r="C38" s="104"/>
      <c r="D38" s="42">
        <f>SUM(E38:I38)</f>
        <v>38275.91059</v>
      </c>
      <c r="E38" s="95">
        <f aca="true" t="shared" si="8" ref="E38:K38">SUM(E36+E32+E30+E26+E23+E21+E19+E13)</f>
        <v>32001.9</v>
      </c>
      <c r="F38" s="105">
        <f t="shared" si="8"/>
        <v>3703.11459</v>
      </c>
      <c r="G38" s="100">
        <f t="shared" si="8"/>
        <v>2570.8959999999997</v>
      </c>
      <c r="H38" s="95">
        <f t="shared" si="8"/>
        <v>0</v>
      </c>
      <c r="I38" s="95">
        <f t="shared" si="8"/>
        <v>0</v>
      </c>
      <c r="J38" s="106">
        <f t="shared" si="8"/>
        <v>27205.125</v>
      </c>
      <c r="K38" s="95">
        <f t="shared" si="8"/>
        <v>26764.3</v>
      </c>
      <c r="L38" s="100">
        <f>L13+L19+L21+L23+L26+L30+L32</f>
        <v>440.825</v>
      </c>
      <c r="M38" s="106">
        <f>SUM(M36+M32+M30+M26+M23+M21+M19+M13)</f>
        <v>28668.925</v>
      </c>
      <c r="N38" s="95">
        <f>SUM(N36+N32+N30+N26+N23+N21+N19+N13)</f>
        <v>28228.1</v>
      </c>
      <c r="O38" s="47">
        <f>O13+O19+O21+O23+O26+O30+O32+O36</f>
        <v>440.825</v>
      </c>
      <c r="IU38" s="49"/>
      <c r="IV38" s="49"/>
    </row>
    <row r="40" spans="5:14" ht="12.75">
      <c r="E40" s="107"/>
      <c r="F40" s="108"/>
      <c r="G40" s="108"/>
      <c r="H40" s="108"/>
      <c r="I40" s="108"/>
      <c r="J40" s="109"/>
      <c r="K40" s="107"/>
      <c r="L40" s="107"/>
      <c r="M40" s="110"/>
      <c r="N40" s="107"/>
    </row>
    <row r="41" spans="11:14" ht="12.75">
      <c r="K41" s="107"/>
      <c r="L41" s="107"/>
      <c r="M41" s="110"/>
      <c r="N41" s="107"/>
    </row>
    <row r="42" spans="5:14" ht="12.75">
      <c r="E42" s="107"/>
      <c r="F42" s="108"/>
      <c r="G42" s="108"/>
      <c r="H42" s="108"/>
      <c r="I42" s="108"/>
      <c r="J42" s="109"/>
      <c r="K42" s="107"/>
      <c r="L42" s="107"/>
      <c r="M42" s="110"/>
      <c r="N42" s="107"/>
    </row>
  </sheetData>
  <sheetProtection selectLockedCells="1" selectUnlockedCells="1"/>
  <mergeCells count="7">
    <mergeCell ref="A9:N9"/>
    <mergeCell ref="J1:N1"/>
    <mergeCell ref="C2:N2"/>
    <mergeCell ref="D3:N3"/>
    <mergeCell ref="J5:M5"/>
    <mergeCell ref="C6:N6"/>
    <mergeCell ref="I7:M7"/>
  </mergeCells>
  <printOptions/>
  <pageMargins left="0.5902777777777778" right="0.19652777777777777" top="0.47222222222222227" bottom="0.1965277777777777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2024-04-15T06:17:20Z</cp:lastPrinted>
  <dcterms:modified xsi:type="dcterms:W3CDTF">2024-04-15T06:17:22Z</dcterms:modified>
  <cp:category/>
  <cp:version/>
  <cp:contentType/>
  <cp:contentStatus/>
</cp:coreProperties>
</file>